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1160" windowHeight="12195"/>
  </bookViews>
  <sheets>
    <sheet name="Tracking Tool" sheetId="6" r:id="rId1"/>
    <sheet name="Time Bases" sheetId="8" r:id="rId2"/>
  </sheets>
  <calcPr calcId="145621"/>
</workbook>
</file>

<file path=xl/calcChain.xml><?xml version="1.0" encoding="utf-8"?>
<calcChain xmlns="http://schemas.openxmlformats.org/spreadsheetml/2006/main">
  <c r="C6" i="6" l="1"/>
  <c r="I4" i="6" l="1"/>
  <c r="J15" i="6" s="1"/>
  <c r="J11" i="6" l="1"/>
  <c r="J7" i="6"/>
  <c r="C7" i="6" l="1"/>
  <c r="D6" i="6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D7" i="6" l="1"/>
  <c r="C8" i="6"/>
  <c r="C9" i="6" s="1"/>
  <c r="E6" i="6"/>
  <c r="D8" i="6" l="1"/>
  <c r="D9" i="6" s="1"/>
  <c r="C10" i="6"/>
  <c r="F6" i="6"/>
  <c r="E7" i="6"/>
  <c r="B14" i="6"/>
  <c r="D10" i="6" l="1"/>
  <c r="D12" i="6" s="1"/>
  <c r="E8" i="6"/>
  <c r="E9" i="6" s="1"/>
  <c r="F7" i="6"/>
  <c r="F8" i="6" l="1"/>
  <c r="F9" i="6" s="1"/>
  <c r="E10" i="6"/>
  <c r="J19" i="6"/>
  <c r="G5" i="6"/>
  <c r="F10" i="6" l="1"/>
  <c r="G6" i="6" l="1"/>
  <c r="F12" i="6"/>
  <c r="F14" i="6" s="1"/>
  <c r="D14" i="6"/>
  <c r="C12" i="6"/>
  <c r="C14" i="6" s="1"/>
  <c r="G8" i="6" l="1"/>
  <c r="G9" i="6" l="1"/>
  <c r="G10" i="6" l="1"/>
  <c r="E12" i="6" l="1"/>
  <c r="E14" i="6" s="1"/>
  <c r="G7" i="6"/>
  <c r="G12" i="6" s="1"/>
  <c r="G14" i="6" s="1"/>
</calcChain>
</file>

<file path=xl/sharedStrings.xml><?xml version="1.0" encoding="utf-8"?>
<sst xmlns="http://schemas.openxmlformats.org/spreadsheetml/2006/main" count="31" uniqueCount="23">
  <si>
    <t>Hours Selected for Transfer</t>
  </si>
  <si>
    <t>457 pre-tax</t>
  </si>
  <si>
    <t>401(k) pre-tax</t>
  </si>
  <si>
    <t>457 Roth</t>
  </si>
  <si>
    <t>401(k) Roth</t>
  </si>
  <si>
    <t>Total</t>
  </si>
  <si>
    <t>Balance Remaining</t>
  </si>
  <si>
    <t>Hourly Rate</t>
  </si>
  <si>
    <t>Enter into Earning ID</t>
  </si>
  <si>
    <t>Total Hours Transferred</t>
  </si>
  <si>
    <t>Time Base</t>
  </si>
  <si>
    <t>Hours per Month</t>
  </si>
  <si>
    <t>Leave Buy-Back Election</t>
  </si>
  <si>
    <t>January Leave Accrual</t>
  </si>
  <si>
    <t>March Leave Accrual</t>
  </si>
  <si>
    <t>February Leave Accrual</t>
  </si>
  <si>
    <t>April Leave Accrual</t>
  </si>
  <si>
    <t>May Leave Accrual</t>
  </si>
  <si>
    <t>Leave Type</t>
  </si>
  <si>
    <t>Annual Leave</t>
  </si>
  <si>
    <t>Gross Salary</t>
  </si>
  <si>
    <t>Employee Name</t>
  </si>
  <si>
    <t>Leave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</si>
</sst>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A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13" fontId="0" fillId="0" borderId="0" xfId="0" applyNumberFormat="1"/>
    <xf numFmtId="0" fontId="2" fillId="3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9" fontId="4" fillId="0" borderId="0" xfId="2" applyFont="1" applyAlignment="1"/>
    <xf numFmtId="44" fontId="4" fillId="0" borderId="0" xfId="3" applyFont="1" applyAlignment="1"/>
    <xf numFmtId="0" fontId="3" fillId="0" borderId="0" xfId="0" applyFont="1" applyAlignment="1">
      <alignment horizontal="centerContinuous" vertical="distributed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Fill="1"/>
    <xf numFmtId="44" fontId="4" fillId="0" borderId="0" xfId="0" applyNumberFormat="1" applyFont="1" applyFill="1"/>
    <xf numFmtId="164" fontId="4" fillId="0" borderId="0" xfId="1" applyNumberFormat="1" applyFont="1"/>
    <xf numFmtId="44" fontId="4" fillId="0" borderId="0" xfId="0" applyNumberFormat="1" applyFont="1"/>
    <xf numFmtId="164" fontId="4" fillId="0" borderId="0" xfId="1" applyNumberFormat="1" applyFont="1" applyBorder="1"/>
    <xf numFmtId="2" fontId="4" fillId="0" borderId="1" xfId="0" applyNumberFormat="1" applyFont="1" applyFill="1" applyBorder="1"/>
    <xf numFmtId="2" fontId="4" fillId="0" borderId="1" xfId="0" applyNumberFormat="1" applyFont="1" applyBorder="1"/>
    <xf numFmtId="1" fontId="4" fillId="0" borderId="0" xfId="0" applyNumberFormat="1" applyFont="1"/>
    <xf numFmtId="1" fontId="3" fillId="0" borderId="1" xfId="0" applyNumberFormat="1" applyFont="1" applyBorder="1"/>
    <xf numFmtId="0" fontId="3" fillId="4" borderId="1" xfId="0" applyFont="1" applyFill="1" applyBorder="1"/>
    <xf numFmtId="0" fontId="4" fillId="4" borderId="1" xfId="0" applyFont="1" applyFill="1" applyBorder="1"/>
    <xf numFmtId="2" fontId="4" fillId="4" borderId="0" xfId="0" applyNumberFormat="1" applyFont="1" applyFill="1"/>
    <xf numFmtId="2" fontId="4" fillId="4" borderId="1" xfId="0" applyNumberFormat="1" applyFont="1" applyFill="1" applyBorder="1"/>
    <xf numFmtId="44" fontId="4" fillId="4" borderId="0" xfId="3" applyFont="1" applyFill="1" applyAlignment="1"/>
    <xf numFmtId="2" fontId="4" fillId="2" borderId="0" xfId="1" applyNumberFormat="1" applyFont="1" applyFill="1"/>
    <xf numFmtId="2" fontId="6" fillId="2" borderId="0" xfId="1" applyNumberFormat="1" applyFont="1" applyFill="1"/>
    <xf numFmtId="2" fontId="6" fillId="2" borderId="1" xfId="1" applyNumberFormat="1" applyFont="1" applyFill="1" applyBorder="1"/>
    <xf numFmtId="2" fontId="5" fillId="2" borderId="0" xfId="2" applyNumberFormat="1" applyFont="1" applyFill="1"/>
    <xf numFmtId="2" fontId="5" fillId="2" borderId="1" xfId="2" applyNumberFormat="1" applyFont="1" applyFill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19">
    <dxf>
      <font>
        <color auto="1"/>
      </font>
    </dxf>
    <dxf>
      <font>
        <b/>
        <i val="0"/>
      </font>
      <fill>
        <patternFill>
          <bgColor rgb="FFFF0000"/>
        </patternFill>
      </fill>
    </dxf>
    <dxf>
      <font>
        <color auto="1"/>
      </font>
    </dxf>
    <dxf>
      <font>
        <b/>
        <i val="0"/>
      </font>
      <fill>
        <patternFill>
          <bgColor rgb="FFFF0000"/>
        </patternFill>
      </fill>
    </dxf>
    <dxf>
      <font>
        <color auto="1"/>
      </font>
    </dxf>
    <dxf>
      <font>
        <b/>
        <i val="0"/>
      </font>
      <fill>
        <patternFill>
          <bgColor rgb="FFFF0000"/>
        </patternFill>
      </fill>
    </dxf>
    <dxf>
      <font>
        <color auto="1"/>
      </font>
    </dxf>
    <dxf>
      <font>
        <b/>
        <i val="0"/>
      </font>
      <fill>
        <patternFill>
          <bgColor rgb="FFFF0000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AEEF3"/>
      <color rgb="FFFFFF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view="pageLayout" zoomScaleNormal="100" workbookViewId="0">
      <selection activeCell="D19" sqref="D19"/>
    </sheetView>
  </sheetViews>
  <sheetFormatPr defaultColWidth="9.140625" defaultRowHeight="15.75" x14ac:dyDescent="0.25"/>
  <cols>
    <col min="1" max="1" width="23.7109375" style="4" customWidth="1"/>
    <col min="2" max="2" width="16" style="4" customWidth="1"/>
    <col min="3" max="3" width="13.7109375" style="4" customWidth="1"/>
    <col min="4" max="4" width="16.5703125" style="4" customWidth="1"/>
    <col min="5" max="5" width="12" style="4" customWidth="1"/>
    <col min="6" max="6" width="11.85546875" style="4" customWidth="1"/>
    <col min="7" max="7" width="13.42578125" style="4" bestFit="1" customWidth="1"/>
    <col min="8" max="8" width="9.140625" style="4"/>
    <col min="9" max="9" width="13.140625" style="4" customWidth="1"/>
    <col min="10" max="10" width="12.140625" style="4" customWidth="1"/>
    <col min="11" max="11" width="12.7109375" style="4" customWidth="1"/>
    <col min="12" max="12" width="9.140625" style="4"/>
    <col min="13" max="13" width="10.85546875" style="4" bestFit="1" customWidth="1"/>
    <col min="14" max="14" width="13.42578125" style="4" bestFit="1" customWidth="1"/>
    <col min="15" max="15" width="8.5703125" style="4" bestFit="1" customWidth="1"/>
    <col min="16" max="16" width="11" style="4" bestFit="1" customWidth="1"/>
    <col min="17" max="16384" width="9.140625" style="4"/>
  </cols>
  <sheetData>
    <row r="1" spans="1:16" ht="16.5" thickBot="1" x14ac:dyDescent="0.3">
      <c r="A1" s="3" t="s">
        <v>21</v>
      </c>
      <c r="B1" s="3"/>
      <c r="C1" s="3"/>
      <c r="D1" s="3"/>
      <c r="E1" s="3"/>
      <c r="F1" s="3"/>
      <c r="I1" s="5" t="s">
        <v>20</v>
      </c>
      <c r="J1" s="5" t="s">
        <v>10</v>
      </c>
    </row>
    <row r="2" spans="1:16" x14ac:dyDescent="0.25">
      <c r="A2" s="3" t="s">
        <v>22</v>
      </c>
      <c r="B2" s="3"/>
      <c r="C2" s="3"/>
      <c r="D2" s="3"/>
      <c r="E2" s="3"/>
      <c r="F2" s="3"/>
      <c r="I2" s="25">
        <v>5000</v>
      </c>
      <c r="J2" s="6">
        <v>1</v>
      </c>
      <c r="K2" s="7"/>
    </row>
    <row r="3" spans="1:16" ht="14.45" customHeight="1" x14ac:dyDescent="0.25">
      <c r="A3" s="3" t="s">
        <v>18</v>
      </c>
      <c r="B3" s="3" t="s">
        <v>19</v>
      </c>
      <c r="C3" s="8" t="s">
        <v>0</v>
      </c>
      <c r="D3" s="8"/>
      <c r="E3" s="8"/>
      <c r="F3" s="8"/>
      <c r="H3" s="9"/>
      <c r="I3" s="9"/>
      <c r="J3" s="10"/>
      <c r="K3" s="10"/>
      <c r="M3" s="10"/>
      <c r="N3" s="10"/>
      <c r="O3" s="10"/>
      <c r="P3" s="10"/>
    </row>
    <row r="4" spans="1:16" ht="16.5" thickBot="1" x14ac:dyDescent="0.3">
      <c r="A4" s="11"/>
      <c r="B4" s="1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2"/>
      <c r="I4" s="13">
        <f>I2/173.33/J2</f>
        <v>28.846708590549817</v>
      </c>
      <c r="J4" s="5" t="s">
        <v>7</v>
      </c>
    </row>
    <row r="5" spans="1:16" ht="16.5" thickBot="1" x14ac:dyDescent="0.3">
      <c r="A5" s="21" t="s">
        <v>12</v>
      </c>
      <c r="B5" s="22">
        <v>72</v>
      </c>
      <c r="C5" s="22">
        <v>0</v>
      </c>
      <c r="D5" s="22">
        <v>0</v>
      </c>
      <c r="E5" s="22">
        <v>0</v>
      </c>
      <c r="F5" s="22">
        <v>0</v>
      </c>
      <c r="G5" s="22">
        <f t="shared" ref="G5:G10" si="0">SUM(C5:F5)</f>
        <v>0</v>
      </c>
      <c r="H5" s="14"/>
    </row>
    <row r="6" spans="1:16" ht="16.5" thickBot="1" x14ac:dyDescent="0.3">
      <c r="A6" s="4" t="s">
        <v>13</v>
      </c>
      <c r="B6" s="23">
        <v>15</v>
      </c>
      <c r="C6" s="29">
        <f>IF(C5&lt;B6,C5,B6)</f>
        <v>0</v>
      </c>
      <c r="D6" s="29">
        <f>IF(D5&lt;(B6-C6),D5,(B6-C6))</f>
        <v>0</v>
      </c>
      <c r="E6" s="29">
        <f>IF(E5&lt;(B6-(C6+D6)),E5,(B6-(C6+D6)))</f>
        <v>0</v>
      </c>
      <c r="F6" s="29">
        <f>IF(F5&lt;(B6-(C6+D6+E6)),F5,(B6-(C6+D6+E6)))</f>
        <v>0</v>
      </c>
      <c r="G6" s="26">
        <f t="shared" si="0"/>
        <v>0</v>
      </c>
      <c r="H6" s="14"/>
      <c r="J6" s="5" t="s">
        <v>1</v>
      </c>
    </row>
    <row r="7" spans="1:16" ht="15.6" x14ac:dyDescent="0.3">
      <c r="A7" s="4" t="s">
        <v>15</v>
      </c>
      <c r="B7" s="23">
        <v>15</v>
      </c>
      <c r="C7" s="29">
        <f>IF(SUM(C5-C6)&lt;B7,(C5-C6),B7)</f>
        <v>0</v>
      </c>
      <c r="D7" s="29">
        <f>IF(SUM(D5-D6)&lt;B$7,(D5-D6),B7-C7)</f>
        <v>0</v>
      </c>
      <c r="E7" s="29">
        <f>IF(SUM(E5-E6)&lt;$B$7-(C7+D7),(E5-E6),B$7-(C7+D7))</f>
        <v>0</v>
      </c>
      <c r="F7" s="29">
        <f>IF(SUM(F5-F6)&lt;$B$7-(C7+D7+E7),(F5-F6),B$7-(C7+D7+E7))</f>
        <v>0</v>
      </c>
      <c r="G7" s="27">
        <f t="shared" si="0"/>
        <v>0</v>
      </c>
      <c r="H7" s="14"/>
      <c r="J7" s="15">
        <f>C5*I4</f>
        <v>0</v>
      </c>
      <c r="K7" s="4" t="s">
        <v>8</v>
      </c>
    </row>
    <row r="8" spans="1:16" ht="15.6" x14ac:dyDescent="0.3">
      <c r="A8" s="4" t="s">
        <v>14</v>
      </c>
      <c r="B8" s="23">
        <v>15</v>
      </c>
      <c r="C8" s="29">
        <f>IF(SUM(C$5-(C6+C7)&lt;B8),(C5-(C6+C7)),B8)</f>
        <v>0</v>
      </c>
      <c r="D8" s="29">
        <f>IF(SUM(D$5-(D6+D7))&lt;B8-C8,(D$5-(D6+D7)),B8-(C8))</f>
        <v>0</v>
      </c>
      <c r="E8" s="29">
        <f>IF(SUM(E$5-(E57+E7))&lt;$B8-(C8+D8),(E5-(E6+E7)),B8-(C8+D8))</f>
        <v>0</v>
      </c>
      <c r="F8" s="29">
        <f>IF(SUM(F5-(F6+F7)&lt;B8-(C8+D8+E8)),(F5-(F6+F7)),B8-(C8+D8+E8))</f>
        <v>0</v>
      </c>
      <c r="G8" s="27">
        <f t="shared" si="0"/>
        <v>0</v>
      </c>
      <c r="H8" s="14"/>
    </row>
    <row r="9" spans="1:16" ht="15.6" x14ac:dyDescent="0.3">
      <c r="A9" s="4" t="s">
        <v>16</v>
      </c>
      <c r="B9" s="23">
        <v>15</v>
      </c>
      <c r="C9" s="29">
        <f>IF(SUM(C$5-(C6+C7+C8)&lt;B9),(C$5-(C6+C7+C8)),B9)</f>
        <v>0</v>
      </c>
      <c r="D9" s="29">
        <f>IF(SUM(D$5-(D6+D7+D8))&lt;B$9-C9,(D$5-(D6+D7+D8)),B9-(C9))</f>
        <v>0</v>
      </c>
      <c r="E9" s="29">
        <f>IF(SUM(E5-(E6+E7+E8))&lt;B9-(C9+D9),(E5-(E6+E7+E8)),B9-(C9+D9))</f>
        <v>0</v>
      </c>
      <c r="F9" s="29">
        <f>IF(SUM(F5-(F6+F7+F8)&lt;B9-(C9+D9+E9)),(F5-(F6+F7+F8)),B9-(C9+D9+E9))</f>
        <v>0</v>
      </c>
      <c r="G9" s="27">
        <f t="shared" si="0"/>
        <v>0</v>
      </c>
      <c r="H9" s="16"/>
    </row>
    <row r="10" spans="1:16" ht="16.149999999999999" thickBot="1" x14ac:dyDescent="0.35">
      <c r="A10" s="11" t="s">
        <v>17</v>
      </c>
      <c r="B10" s="24">
        <v>15</v>
      </c>
      <c r="C10" s="30">
        <f>IF(SUM(C$5-(C6+C7+C8+C9)&lt;B10),(C$5-(C6+C7+C8+C9)),B10)</f>
        <v>0</v>
      </c>
      <c r="D10" s="30">
        <f>IF(SUM(D$5-(D6+D7+D8+D9))&lt;B$10-C10,(D$5-(D6+D7+D8+D9)),B10-(C10))</f>
        <v>0</v>
      </c>
      <c r="E10" s="30">
        <f>IF(SUM(E5-(E6+E7+E8+E9)&lt;$B10-(C10+D10)),(E5-(E6+E7+E8+E9)),B10-(C10+D10))</f>
        <v>0</v>
      </c>
      <c r="F10" s="30">
        <f>IF(SUM(F5-(F6+F7+F8+F9)&lt;B10-(C10+D10+E10)),(F5-(F6+F7+F8+F9)),B10-(C10+D10+E10))</f>
        <v>0</v>
      </c>
      <c r="G10" s="28">
        <f t="shared" si="0"/>
        <v>0</v>
      </c>
      <c r="J10" s="5" t="s">
        <v>2</v>
      </c>
    </row>
    <row r="11" spans="1:16" ht="15.6" x14ac:dyDescent="0.3">
      <c r="J11" s="15">
        <f>D5*I4</f>
        <v>0</v>
      </c>
      <c r="K11" s="4" t="s">
        <v>8</v>
      </c>
    </row>
    <row r="12" spans="1:16" ht="16.5" thickBot="1" x14ac:dyDescent="0.3">
      <c r="A12" s="11" t="s">
        <v>9</v>
      </c>
      <c r="B12" s="17">
        <v>72</v>
      </c>
      <c r="C12" s="18">
        <f t="shared" ref="C12:G12" si="1">SUM(C6:C10)</f>
        <v>0</v>
      </c>
      <c r="D12" s="18">
        <f t="shared" si="1"/>
        <v>0</v>
      </c>
      <c r="E12" s="18">
        <f t="shared" si="1"/>
        <v>0</v>
      </c>
      <c r="F12" s="18">
        <f t="shared" si="1"/>
        <v>0</v>
      </c>
      <c r="G12" s="18">
        <f t="shared" si="1"/>
        <v>0</v>
      </c>
    </row>
    <row r="13" spans="1:16" x14ac:dyDescent="0.25">
      <c r="C13" s="19"/>
      <c r="D13" s="19"/>
      <c r="E13" s="19"/>
      <c r="F13" s="19"/>
      <c r="G13" s="19"/>
    </row>
    <row r="14" spans="1:16" ht="16.5" thickBot="1" x14ac:dyDescent="0.3">
      <c r="A14" s="5" t="s">
        <v>6</v>
      </c>
      <c r="B14" s="20">
        <f t="shared" ref="B14:G14" si="2">B5-B12</f>
        <v>0</v>
      </c>
      <c r="C14" s="20">
        <f t="shared" si="2"/>
        <v>0</v>
      </c>
      <c r="D14" s="20">
        <f t="shared" si="2"/>
        <v>0</v>
      </c>
      <c r="E14" s="20">
        <f>E5-E12</f>
        <v>0</v>
      </c>
      <c r="F14" s="20">
        <f t="shared" si="2"/>
        <v>0</v>
      </c>
      <c r="G14" s="20">
        <f t="shared" si="2"/>
        <v>0</v>
      </c>
      <c r="J14" s="5" t="s">
        <v>3</v>
      </c>
    </row>
    <row r="15" spans="1:16" x14ac:dyDescent="0.25">
      <c r="C15" s="19"/>
      <c r="D15" s="19"/>
      <c r="E15" s="19"/>
      <c r="F15" s="19"/>
      <c r="G15" s="19"/>
      <c r="J15" s="15">
        <f>E5*I4</f>
        <v>0</v>
      </c>
      <c r="K15" s="4" t="s">
        <v>8</v>
      </c>
    </row>
    <row r="16" spans="1:16" x14ac:dyDescent="0.25">
      <c r="C16" s="19"/>
      <c r="D16" s="19"/>
      <c r="E16" s="19"/>
      <c r="F16" s="19"/>
      <c r="G16" s="19"/>
    </row>
    <row r="18" spans="10:11" ht="16.5" thickBot="1" x14ac:dyDescent="0.3">
      <c r="J18" s="5" t="s">
        <v>4</v>
      </c>
    </row>
    <row r="19" spans="10:11" x14ac:dyDescent="0.25">
      <c r="J19" s="15">
        <f>F5*I4</f>
        <v>0</v>
      </c>
      <c r="K19" s="4" t="s">
        <v>8</v>
      </c>
    </row>
    <row r="22" spans="10:11" x14ac:dyDescent="0.25">
      <c r="J22" s="15"/>
    </row>
  </sheetData>
  <conditionalFormatting sqref="G5">
    <cfRule type="cellIs" dxfId="18" priority="24" operator="notEqual">
      <formula>$B$5</formula>
    </cfRule>
  </conditionalFormatting>
  <conditionalFormatting sqref="C14">
    <cfRule type="cellIs" dxfId="17" priority="23" operator="lessThan">
      <formula>0</formula>
    </cfRule>
  </conditionalFormatting>
  <conditionalFormatting sqref="C12">
    <cfRule type="cellIs" dxfId="16" priority="22" operator="greaterThan">
      <formula>$C$5</formula>
    </cfRule>
  </conditionalFormatting>
  <conditionalFormatting sqref="D12">
    <cfRule type="cellIs" dxfId="15" priority="21" operator="greaterThan">
      <formula>$D$5</formula>
    </cfRule>
  </conditionalFormatting>
  <conditionalFormatting sqref="E12">
    <cfRule type="cellIs" dxfId="14" priority="20" operator="greaterThan">
      <formula>$E$5</formula>
    </cfRule>
  </conditionalFormatting>
  <conditionalFormatting sqref="F12">
    <cfRule type="cellIs" dxfId="13" priority="19" operator="greaterThan">
      <formula>$F$5</formula>
    </cfRule>
  </conditionalFormatting>
  <conditionalFormatting sqref="G12">
    <cfRule type="cellIs" dxfId="12" priority="2" operator="greaterThan">
      <formula>"B11"</formula>
    </cfRule>
    <cfRule type="cellIs" dxfId="11" priority="18" operator="greaterThan">
      <formula>$G$5</formula>
    </cfRule>
  </conditionalFormatting>
  <conditionalFormatting sqref="B12">
    <cfRule type="cellIs" dxfId="10" priority="14" operator="greaterThan">
      <formula>$B$5</formula>
    </cfRule>
    <cfRule type="cellIs" dxfId="9" priority="16" operator="greaterThan">
      <formula>$G$5</formula>
    </cfRule>
  </conditionalFormatting>
  <conditionalFormatting sqref="G6">
    <cfRule type="cellIs" dxfId="8" priority="11" operator="lessThanOrEqual">
      <formula>$B$6</formula>
    </cfRule>
  </conditionalFormatting>
  <conditionalFormatting sqref="G7">
    <cfRule type="cellIs" dxfId="7" priority="6" operator="greaterThan">
      <formula>"B6"</formula>
    </cfRule>
    <cfRule type="cellIs" dxfId="6" priority="10" operator="lessThanOrEqual">
      <formula>"B6"</formula>
    </cfRule>
  </conditionalFormatting>
  <conditionalFormatting sqref="G8">
    <cfRule type="cellIs" dxfId="5" priority="5" operator="greaterThan">
      <formula>$B$8</formula>
    </cfRule>
    <cfRule type="cellIs" dxfId="4" priority="9" operator="lessThanOrEqual">
      <formula>"B7"</formula>
    </cfRule>
  </conditionalFormatting>
  <conditionalFormatting sqref="G9">
    <cfRule type="cellIs" dxfId="3" priority="4" operator="greaterThan">
      <formula>"B8"</formula>
    </cfRule>
    <cfRule type="cellIs" dxfId="2" priority="8" operator="lessThanOrEqual">
      <formula>"B8"</formula>
    </cfRule>
  </conditionalFormatting>
  <conditionalFormatting sqref="G10">
    <cfRule type="cellIs" dxfId="1" priority="3" operator="greaterThan">
      <formula>"B9"</formula>
    </cfRule>
    <cfRule type="cellIs" dxfId="0" priority="7" operator="lessThanOrEqual">
      <formula>"B9"</formula>
    </cfRule>
  </conditionalFormatting>
  <dataValidations xWindow="253" yWindow="382" count="25">
    <dataValidation allowBlank="1" showInputMessage="1" showErrorMessage="1" prompt="Enter the employee's monthly salary" sqref="I2"/>
    <dataValidation type="decimal" allowBlank="1" showInputMessage="1" showErrorMessage="1" prompt="Enter the employee's May accrual rate" sqref="B10">
      <formula1>0</formula1>
      <formula2>100</formula2>
    </dataValidation>
    <dataValidation type="decimal" allowBlank="1" showInputMessage="1" showErrorMessage="1" prompt="Enter the employee's April accrual rate" sqref="B9">
      <formula1>0</formula1>
      <formula2>100</formula2>
    </dataValidation>
    <dataValidation type="decimal" allowBlank="1" showInputMessage="1" showErrorMessage="1" prompt="Enter the employee's March accrual rate" sqref="B8">
      <formula1>0</formula1>
      <formula2>100</formula2>
    </dataValidation>
    <dataValidation type="decimal" allowBlank="1" showInputMessage="1" showErrorMessage="1" prompt="Enter the employee's February accrual rate" sqref="B7">
      <formula1>0</formula1>
      <formula2>100</formula2>
    </dataValidation>
    <dataValidation type="decimal" allowBlank="1" showInputMessage="1" showErrorMessage="1" prompt="Enter the employee's January accrual rate" sqref="B6">
      <formula1>0</formula1>
      <formula2>100</formula2>
    </dataValidation>
    <dataValidation type="whole" operator="equal" allowBlank="1" showInputMessage="1" showErrorMessage="1" errorTitle="Invalid Value" error="Must match row 4 election amount" promptTitle="Total" prompt="Value must not exceed the total elected in cell G4." sqref="G12">
      <formula1>G5</formula1>
    </dataValidation>
    <dataValidation type="whole" operator="equal" allowBlank="1" showInputMessage="1" showErrorMessage="1" errorTitle="Invalid Value" error="Must match row 4 election amount" promptTitle="401(k) Roth" prompt="Value must not exceed the total elected in cell F4." sqref="F12">
      <formula1>F5</formula1>
    </dataValidation>
    <dataValidation type="whole" operator="equal" allowBlank="1" showInputMessage="1" showErrorMessage="1" errorTitle="Invalid Value" error="Must match row 4 election amount" promptTitle="457 Roth" prompt="Value must not exceed the total elected in cell E4." sqref="E12">
      <formula1>E5</formula1>
    </dataValidation>
    <dataValidation type="whole" operator="equal" allowBlank="1" showInputMessage="1" showErrorMessage="1" errorTitle="Invalid Value" error="Must match row 4 election amount" promptTitle="401(k) pre-tax" prompt="Value must not exceed the total elected in cell D4." sqref="D12">
      <formula1>D5</formula1>
    </dataValidation>
    <dataValidation type="whole" operator="equal" allowBlank="1" showInputMessage="1" showErrorMessage="1" errorTitle="Invalid Value" error="Total must match Election amount." promptTitle="Election Total" prompt="Value must match Election amount in Cell B5." sqref="G5">
      <formula1>B5</formula1>
    </dataValidation>
    <dataValidation type="list" allowBlank="1" showInputMessage="1" showErrorMessage="1" errorTitle="Invalid Value" error="Please select a value from the dropdown list." prompt="Select the number of hours elected for transfer" sqref="B5">
      <formula1>"8, 16, 24, 32, 40, 48, 56, 64, 72, 80"</formula1>
    </dataValidation>
    <dataValidation type="whole" operator="equal" allowBlank="1" showInputMessage="1" showErrorMessage="1" errorTitle="Invalid Value" error="Total must match Election amount." promptTitle="Election Total" prompt="Must match Election amount." sqref="H4">
      <formula1>SUM(D5:G5)</formula1>
    </dataValidation>
    <dataValidation type="whole" operator="equal" allowBlank="1" showInputMessage="1" showErrorMessage="1" errorTitle="Invalid Value" error="Must match row 4 election amount" promptTitle="457 pre-tax total" prompt="Value must not exceed the total elected in cell C4." sqref="C12">
      <formula1>C5</formula1>
    </dataValidation>
    <dataValidation type="whole" operator="equal" allowBlank="1" showInputMessage="1" showErrorMessage="1" errorTitle="Invalid Value" error="Must match row 4 election amount" sqref="H11">
      <formula1>H4</formula1>
    </dataValidation>
    <dataValidation type="whole" operator="greaterThanOrEqual" allowBlank="1" showInputMessage="1" showErrorMessage="1" errorTitle="Invalid Value" error="Remaining balance must be equal to or greater than zero." promptTitle="Remaining Balance" prompt="Must not be less than zero." sqref="C14">
      <formula1>0</formula1>
    </dataValidation>
    <dataValidation type="whole" operator="lessThanOrEqual" allowBlank="1" showInputMessage="1" showErrorMessage="1" errorTitle="Invalid Value" error="Value must not exceed election amount." prompt="Enter the number of hours to be transferred." sqref="E5">
      <formula1>B5-SUM(C5+D5+F5)</formula1>
    </dataValidation>
    <dataValidation type="whole" allowBlank="1" showInputMessage="1" showErrorMessage="1" sqref="H5:H9">
      <formula1>0</formula1>
      <formula2>100</formula2>
    </dataValidation>
    <dataValidation type="whole" operator="equal" allowBlank="1" showInputMessage="1" showErrorMessage="1" errorTitle="Invalid Value" error="Must match row 4 election amount" promptTitle="Total Hours Transferred" prompt="Must not exceed the total elected in cell B4." sqref="B12">
      <formula1>B5</formula1>
    </dataValidation>
    <dataValidation type="list" allowBlank="1" showInputMessage="1" showErrorMessage="1" sqref="B3">
      <formula1>"Vacation, Annual Leave,"</formula1>
    </dataValidation>
    <dataValidation type="decimal" allowBlank="1" showInputMessage="1" showErrorMessage="1" sqref="C6">
      <formula1>0</formula1>
      <formula2>100</formula2>
    </dataValidation>
    <dataValidation type="decimal" allowBlank="1" showInputMessage="1" showErrorMessage="1" errorTitle="Employee Not Eligible" error="Leave buy-back for conversion is only available to excluded employees on the SCO payroll system with a vacation or annual leave balance over 640 hours or more." sqref="B2">
      <formula1>640</formula1>
      <formula2>5000</formula2>
    </dataValidation>
    <dataValidation type="whole" operator="lessThanOrEqual" allowBlank="1" showInputMessage="1" showErrorMessage="1" errorTitle="Invalid Value" error="Value must not exceed election amount." prompt="Enter the number of hours to be transferred." sqref="C5">
      <formula1>B5-SUM(D5:F5)</formula1>
    </dataValidation>
    <dataValidation type="whole" operator="lessThanOrEqual" allowBlank="1" showInputMessage="1" showErrorMessage="1" errorTitle="Invalid Value" error="Value must not exceed election amount." prompt="Enter the number of hours to be transferred." sqref="D5">
      <formula1>B5-SUM(C5+E5+F5)</formula1>
    </dataValidation>
    <dataValidation type="whole" operator="lessThanOrEqual" allowBlank="1" showInputMessage="1" showErrorMessage="1" sqref="F5">
      <formula1>B5-SUM(C5+D5+E5)</formula1>
    </dataValidation>
  </dataValidations>
  <pageMargins left="0.7" right="0.7" top="0.75" bottom="0.75" header="0.3" footer="0.3"/>
  <pageSetup scale="74" orientation="landscape" r:id="rId1"/>
  <headerFooter>
    <oddHeader>&amp;C&amp;"-,Bold"&amp;14Tracking Tool</oddHeader>
  </headerFooter>
  <extLst>
    <ext xmlns:x14="http://schemas.microsoft.com/office/spreadsheetml/2009/9/main" uri="{CCE6A557-97BC-4b89-ADB6-D9C93CAAB3DF}">
      <x14:dataValidations xmlns:xm="http://schemas.microsoft.com/office/excel/2006/main" xWindow="253" yWindow="382" count="1">
        <x14:dataValidation type="list" allowBlank="1" showInputMessage="1" showErrorMessage="1">
          <x14:formula1>
            <xm:f>'Time Bases'!$A$2:$A$18</xm:f>
          </x14:formula1>
          <xm:sqref>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C19" sqref="C19"/>
    </sheetView>
  </sheetViews>
  <sheetFormatPr defaultRowHeight="15" x14ac:dyDescent="0.25"/>
  <cols>
    <col min="1" max="1" width="11.28515625" bestFit="1" customWidth="1"/>
    <col min="2" max="2" width="14.85546875" bestFit="1" customWidth="1"/>
  </cols>
  <sheetData>
    <row r="1" spans="1:2" ht="14.45" x14ac:dyDescent="0.3">
      <c r="A1" t="s">
        <v>10</v>
      </c>
      <c r="B1" t="s">
        <v>11</v>
      </c>
    </row>
    <row r="2" spans="1:2" ht="14.45" x14ac:dyDescent="0.3">
      <c r="A2">
        <v>1</v>
      </c>
      <c r="B2">
        <v>173.33</v>
      </c>
    </row>
    <row r="3" spans="1:2" ht="14.45" x14ac:dyDescent="0.3">
      <c r="A3" s="1">
        <v>0.2</v>
      </c>
      <c r="B3">
        <f>173.33/5*1</f>
        <v>34.666000000000004</v>
      </c>
    </row>
    <row r="4" spans="1:2" ht="14.45" x14ac:dyDescent="0.3">
      <c r="A4" s="1">
        <v>0.4</v>
      </c>
      <c r="B4">
        <f>173.33/5*2</f>
        <v>69.332000000000008</v>
      </c>
    </row>
    <row r="5" spans="1:2" ht="14.45" x14ac:dyDescent="0.3">
      <c r="A5" s="1">
        <v>0.6</v>
      </c>
      <c r="B5">
        <f>173.33/5*3</f>
        <v>103.99800000000002</v>
      </c>
    </row>
    <row r="6" spans="1:2" ht="14.45" x14ac:dyDescent="0.3">
      <c r="A6" s="1">
        <v>0.8</v>
      </c>
      <c r="B6">
        <f>173.33/5*4</f>
        <v>138.66400000000002</v>
      </c>
    </row>
    <row r="7" spans="1:2" ht="14.45" x14ac:dyDescent="0.3">
      <c r="A7" s="1">
        <v>0.125</v>
      </c>
      <c r="B7">
        <f>173.33/8*1</f>
        <v>21.666250000000002</v>
      </c>
    </row>
    <row r="8" spans="1:2" ht="14.45" x14ac:dyDescent="0.3">
      <c r="A8" s="1">
        <v>0.25</v>
      </c>
      <c r="B8">
        <f>173.33/4*1</f>
        <v>43.332500000000003</v>
      </c>
    </row>
    <row r="9" spans="1:2" ht="14.45" x14ac:dyDescent="0.3">
      <c r="A9" s="1">
        <v>0.375</v>
      </c>
      <c r="B9">
        <f>173.33/8*3</f>
        <v>64.998750000000001</v>
      </c>
    </row>
    <row r="10" spans="1:2" ht="14.45" x14ac:dyDescent="0.3">
      <c r="A10" s="1">
        <v>0.5</v>
      </c>
      <c r="B10">
        <f>173.33/2</f>
        <v>86.665000000000006</v>
      </c>
    </row>
    <row r="11" spans="1:2" ht="14.45" x14ac:dyDescent="0.3">
      <c r="A11" s="1">
        <v>0.625</v>
      </c>
      <c r="B11">
        <f>173.33/8*5</f>
        <v>108.33125000000001</v>
      </c>
    </row>
    <row r="12" spans="1:2" ht="14.45" x14ac:dyDescent="0.3">
      <c r="A12" s="1">
        <v>0.75</v>
      </c>
      <c r="B12">
        <f>173.33/4*3</f>
        <v>129.9975</v>
      </c>
    </row>
    <row r="13" spans="1:2" ht="14.45" x14ac:dyDescent="0.3">
      <c r="A13" s="1">
        <v>0.875</v>
      </c>
      <c r="B13">
        <f>173.33/8*7</f>
        <v>151.66375000000002</v>
      </c>
    </row>
    <row r="14" spans="1:2" ht="14.45" x14ac:dyDescent="0.3">
      <c r="A14" s="1">
        <v>0.1</v>
      </c>
      <c r="B14">
        <f>173.33/10*1</f>
        <v>17.333000000000002</v>
      </c>
    </row>
    <row r="15" spans="1:2" ht="14.45" x14ac:dyDescent="0.3">
      <c r="A15" s="1">
        <v>0.3</v>
      </c>
      <c r="B15">
        <f>173.33/10*3</f>
        <v>51.999000000000009</v>
      </c>
    </row>
    <row r="16" spans="1:2" ht="14.45" x14ac:dyDescent="0.3">
      <c r="A16" s="1">
        <v>0.7</v>
      </c>
      <c r="B16">
        <f>173.33/10*7</f>
        <v>121.33100000000002</v>
      </c>
    </row>
    <row r="17" spans="1:2" ht="14.45" x14ac:dyDescent="0.3">
      <c r="A17" s="1">
        <v>0.9</v>
      </c>
      <c r="B17">
        <f>173.33/10*9</f>
        <v>155.99700000000001</v>
      </c>
    </row>
    <row r="18" spans="1:2" ht="14.45" x14ac:dyDescent="0.3">
      <c r="A18" s="1">
        <v>0.95</v>
      </c>
      <c r="B18">
        <f>173.33/20*19</f>
        <v>164.66350000000003</v>
      </c>
    </row>
    <row r="19" spans="1:2" ht="14.45" x14ac:dyDescent="0.3">
      <c r="A19" s="1"/>
    </row>
    <row r="20" spans="1:2" ht="14.45" x14ac:dyDescent="0.3">
      <c r="A20" s="1"/>
    </row>
    <row r="21" spans="1:2" x14ac:dyDescent="0.25">
      <c r="A21" s="1"/>
    </row>
    <row r="22" spans="1:2" x14ac:dyDescent="0.25">
      <c r="A22" s="1"/>
    </row>
    <row r="23" spans="1:2" x14ac:dyDescent="0.25">
      <c r="A23" s="1"/>
    </row>
    <row r="24" spans="1:2" x14ac:dyDescent="0.25">
      <c r="A24" s="1"/>
    </row>
    <row r="25" spans="1:2" x14ac:dyDescent="0.25">
      <c r="A25" s="1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alHR Miscellaneous Document" ma:contentTypeID="0x010100400B8D4CA4AE314A9EE702AC703510080051782FDDA4646B479248F8794E545C49" ma:contentTypeVersion="8" ma:contentTypeDescription="Use this content type for all other CalHR Documents." ma:contentTypeScope="" ma:versionID="7059ae432ef7e0f18b4c5e4dd27879e5">
  <xsd:schema xmlns:xsd="http://www.w3.org/2001/XMLSchema" xmlns:xs="http://www.w3.org/2001/XMLSchema" xmlns:p="http://schemas.microsoft.com/office/2006/metadata/properties" xmlns:ns1="http://schemas.microsoft.com/sharepoint/v3" xmlns:ns3="d09d1775-0ef4-463c-b37e-63d33e6c9716" targetNamespace="http://schemas.microsoft.com/office/2006/metadata/properties" ma:root="true" ma:fieldsID="894a82c531014452688f7bdcf421626f" ns1:_="" ns3:_="">
    <xsd:import namespace="http://schemas.microsoft.com/sharepoint/v3"/>
    <xsd:import namespace="d09d1775-0ef4-463c-b37e-63d33e6c9716"/>
    <xsd:element name="properties">
      <xsd:complexType>
        <xsd:sequence>
          <xsd:element name="documentManagement">
            <xsd:complexType>
              <xsd:all>
                <xsd:element ref="ns1:KpiDescription" minOccurs="0"/>
                <xsd:element ref="ns3:CHR_x0020_Unit" minOccurs="0"/>
                <xsd:element ref="ns3:Program_x003a_Program_x0020_role" minOccurs="0"/>
                <xsd:element ref="ns3:Document_x0020_Category"/>
                <xsd:element ref="ns3:_x0035_08_x0020_Accessible" minOccurs="0"/>
                <xsd:element ref="ns3:SharedWithUsers" minOccurs="0"/>
                <xsd:element ref="ns3:Remediat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8" nillable="true" ma:displayName="Description" ma:description="The description provides information about the purpose of the goal." ma:internalName="Kpi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d1775-0ef4-463c-b37e-63d33e6c9716" elementFormDefault="qualified">
    <xsd:import namespace="http://schemas.microsoft.com/office/2006/documentManagement/types"/>
    <xsd:import namespace="http://schemas.microsoft.com/office/infopath/2007/PartnerControls"/>
    <xsd:element name="CHR_x0020_Unit" ma:index="10" nillable="true" ma:displayName="Program" ma:description="Listing of division units." ma:list="{105bd9b9-9305-4025-9c2f-d796fb1e1b3c}" ma:internalName="CHR_x0020_Unit" ma:showField="Title" ma:web="d09d1775-0ef4-463c-b37e-63d33e6c9716">
      <xsd:simpleType>
        <xsd:restriction base="dms:Lookup"/>
      </xsd:simpleType>
    </xsd:element>
    <xsd:element name="Program_x003a_Program_x0020_role" ma:index="11" nillable="true" ma:displayName="Program:Program role" ma:list="{105bd9b9-9305-4025-9c2f-d796fb1e1b3c}" ma:internalName="Program_x003A_Program_x0020_role" ma:readOnly="true" ma:showField="PublishingContactName" ma:web="d09d1775-0ef4-463c-b37e-63d33e6c9716">
      <xsd:simpleType>
        <xsd:restriction base="dms:Lookup"/>
      </xsd:simpleType>
    </xsd:element>
    <xsd:element name="Document_x0020_Category" ma:index="12" ma:displayName="Document Category" ma:list="{db8e424d-8539-43e6-90fe-630742487427}" ma:internalName="Document_x0020_Category" ma:readOnly="false" ma:showField="Title" ma:web="d09d1775-0ef4-463c-b37e-63d33e6c9716">
      <xsd:simpleType>
        <xsd:restriction base="dms:Lookup"/>
      </xsd:simpleType>
    </xsd:element>
    <xsd:element name="_x0035_08_x0020_Accessible" ma:index="13" nillable="true" ma:displayName="Is Accessible" ma:default="FALSE" ma:format="Dropdown" ma:internalName="_x0035_08_x0020_Accessible">
      <xsd:simpleType>
        <xsd:restriction base="dms:Choice">
          <xsd:enumeration value="TRUE"/>
          <xsd:enumeration value="FALSE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mediatedBy" ma:index="16" nillable="true" ma:displayName="RemediatedBy" ma:internalName="RemediatedB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9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R_x0020_Unit xmlns="d09d1775-0ef4-463c-b37e-63d33e6c9716">27</CHR_x0020_Unit>
    <_x0035_08_x0020_Accessible xmlns="d09d1775-0ef4-463c-b37e-63d33e6c9716">TRUE</_x0035_08_x0020_Accessible>
    <KpiDescription xmlns="http://schemas.microsoft.com/sharepoint/v3" xsi:nil="true"/>
    <Document_x0020_Category xmlns="d09d1775-0ef4-463c-b37e-63d33e6c9716">35</Document_x0020_Category>
    <RemediatedBy xmlns="d09d1775-0ef4-463c-b37e-63d33e6c9716" xsi:nil="true"/>
  </documentManagement>
</p:properties>
</file>

<file path=customXml/itemProps1.xml><?xml version="1.0" encoding="utf-8"?>
<ds:datastoreItem xmlns:ds="http://schemas.openxmlformats.org/officeDocument/2006/customXml" ds:itemID="{AF044F55-67E6-428F-8A0E-27D0D0D4E1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C93C99-B63F-4F68-AE54-6D5ED7152E9D}"/>
</file>

<file path=customXml/itemProps3.xml><?xml version="1.0" encoding="utf-8"?>
<ds:datastoreItem xmlns:ds="http://schemas.openxmlformats.org/officeDocument/2006/customXml" ds:itemID="{56765EB8-5FD3-4577-91BE-F438CCD08821}">
  <ds:schemaRefs>
    <ds:schemaRef ds:uri="http://schemas.microsoft.com/office/2006/documentManagement/types"/>
    <ds:schemaRef ds:uri="http://purl.org/dc/dcmitype/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d09d1775-0ef4-463c-b37e-63d33e6c971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Tracking Tool</vt:lpstr>
      <vt:lpstr>Time Bases</vt:lpstr>
    </vt:vector>
  </TitlesOfParts>
  <Company>California Department of Human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Tracking Tool-Transfer Leave Savings Plus</dc:title>
  <dc:creator>Michelle</dc:creator>
  <cp:keywords/>
  <cp:lastModifiedBy>Levitt, Justin</cp:lastModifiedBy>
  <cp:lastPrinted>2016-12-01T15:23:45Z</cp:lastPrinted>
  <dcterms:created xsi:type="dcterms:W3CDTF">2016-09-28T16:36:00Z</dcterms:created>
  <dcterms:modified xsi:type="dcterms:W3CDTF">2017-04-26T18:50:29Z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0x010100400B8D4CA4AE314A9EE702AC703510080051782FDDA4646B479248F8794E545C49</vt:lpwstr>
  </property>
</Properties>
</file>